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C56B1834-ED61-423B-B5EF-D0C1193D0D7E}" xr6:coauthVersionLast="47" xr6:coauthVersionMax="47" xr10:uidLastSave="{00000000-0000-0000-0000-000000000000}"/>
  <bookViews>
    <workbookView xWindow="8835" yWindow="3120" windowWidth="19440" windowHeight="11385" xr2:uid="{00000000-000D-0000-FFFF-FFFF00000000}"/>
  </bookViews>
  <sheets>
    <sheet name="návrh rozpočtu 202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9" l="1"/>
  <c r="G8" i="9"/>
  <c r="H38" i="9"/>
  <c r="G37" i="9"/>
  <c r="I55" i="9" l="1"/>
  <c r="H14" i="9" l="1"/>
  <c r="H22" i="9"/>
  <c r="H33" i="9"/>
  <c r="H34" i="9"/>
  <c r="G42" i="9" l="1"/>
  <c r="H39" i="9"/>
  <c r="B39" i="9"/>
  <c r="G13" i="9"/>
  <c r="G11" i="9"/>
  <c r="G7" i="9" l="1"/>
  <c r="G6" i="9"/>
  <c r="H42" i="9" l="1"/>
  <c r="H48" i="9" s="1"/>
  <c r="H44" i="9" l="1"/>
  <c r="H47" i="9"/>
  <c r="H50" i="9" s="1"/>
  <c r="E26" i="9" l="1"/>
  <c r="E27" i="9"/>
  <c r="E28" i="9"/>
  <c r="E29" i="9"/>
  <c r="E31" i="9"/>
  <c r="E32" i="9"/>
  <c r="E33" i="9"/>
  <c r="E34" i="9"/>
  <c r="E36" i="9"/>
  <c r="E37" i="9"/>
  <c r="E40" i="9"/>
  <c r="E41" i="9"/>
  <c r="E25" i="9"/>
  <c r="E7" i="9"/>
  <c r="E8" i="9"/>
  <c r="E9" i="9"/>
  <c r="E10" i="9"/>
  <c r="E11" i="9"/>
  <c r="E12" i="9"/>
  <c r="E13" i="9"/>
  <c r="E14" i="9"/>
  <c r="E17" i="9"/>
  <c r="E18" i="9"/>
  <c r="E19" i="9"/>
  <c r="E20" i="9"/>
  <c r="E21" i="9"/>
  <c r="D42" i="9"/>
  <c r="F42" i="9"/>
  <c r="F48" i="9" s="1"/>
  <c r="B38" i="9"/>
  <c r="E38" i="9" s="1"/>
  <c r="B35" i="9"/>
  <c r="C30" i="9"/>
  <c r="C42" i="9" s="1"/>
  <c r="F22" i="9"/>
  <c r="B16" i="9"/>
  <c r="E16" i="9" s="1"/>
  <c r="B15" i="9"/>
  <c r="E15" i="9" s="1"/>
  <c r="C6" i="9"/>
  <c r="F47" i="9" l="1"/>
  <c r="F50" i="9" s="1"/>
  <c r="F44" i="9"/>
  <c r="E39" i="9"/>
  <c r="E35" i="9"/>
  <c r="E6" i="9"/>
  <c r="E22" i="9" s="1"/>
  <c r="E30" i="9"/>
  <c r="C22" i="9"/>
  <c r="C44" i="9" s="1"/>
  <c r="B42" i="9"/>
  <c r="B48" i="9" s="1"/>
  <c r="B22" i="9"/>
  <c r="E42" i="9" l="1"/>
  <c r="E48" i="9" s="1"/>
  <c r="E47" i="9"/>
  <c r="D22" i="9"/>
  <c r="D44" i="9" s="1"/>
  <c r="G48" i="9"/>
  <c r="B47" i="9"/>
  <c r="B50" i="9" s="1"/>
  <c r="B53" i="9" s="1"/>
  <c r="B44" i="9"/>
  <c r="E50" i="9" l="1"/>
  <c r="E53" i="9" s="1"/>
  <c r="E55" i="9" s="1"/>
  <c r="E44" i="9"/>
  <c r="G22" i="9" l="1"/>
  <c r="G44" i="9" l="1"/>
  <c r="G47" i="9"/>
  <c r="G50" i="9" s="1"/>
  <c r="G53" i="9" s="1"/>
  <c r="H52" i="9" l="1"/>
  <c r="H53" i="9" s="1"/>
  <c r="H55" i="9" s="1"/>
  <c r="G55" i="9"/>
</calcChain>
</file>

<file path=xl/sharedStrings.xml><?xml version="1.0" encoding="utf-8"?>
<sst xmlns="http://schemas.openxmlformats.org/spreadsheetml/2006/main" count="84" uniqueCount="63">
  <si>
    <t>Příjmy</t>
  </si>
  <si>
    <t>Poznámka</t>
  </si>
  <si>
    <t>Členské příspěvky</t>
  </si>
  <si>
    <t>Příjmy z úroků</t>
  </si>
  <si>
    <t xml:space="preserve">Příjmy celkem </t>
  </si>
  <si>
    <t>Výdaje</t>
  </si>
  <si>
    <t>Bankovní poplatky</t>
  </si>
  <si>
    <t>Profesionalizace svazku</t>
  </si>
  <si>
    <t>Zákonné pojištění z mezd</t>
  </si>
  <si>
    <t>Výdaje celkem</t>
  </si>
  <si>
    <t xml:space="preserve">Výsledek </t>
  </si>
  <si>
    <t>Příjmy celkem</t>
  </si>
  <si>
    <t>Rozdíl příjmů a výdajů</t>
  </si>
  <si>
    <t>Hospodářská činnost</t>
  </si>
  <si>
    <t>Financování</t>
  </si>
  <si>
    <t>dotace KHK</t>
  </si>
  <si>
    <t>Rekapitulace</t>
  </si>
  <si>
    <t>PS - dotace OPZ</t>
  </si>
  <si>
    <t>PS - spoluúčast od obcí 5%</t>
  </si>
  <si>
    <t>MAP II</t>
  </si>
  <si>
    <t>Svazek obcí Horní Labe, Hostinné</t>
  </si>
  <si>
    <t>Právní služby ( vč. pověřenec GDPR)</t>
  </si>
  <si>
    <t>Oprava auta (příjem z pojistky)</t>
  </si>
  <si>
    <t>SOHL mzdy</t>
  </si>
  <si>
    <t>PS (přemýšlíme strategicky) paušál</t>
  </si>
  <si>
    <t>PS (přemýšlíme strategicky) služby</t>
  </si>
  <si>
    <t>MAP II paušál</t>
  </si>
  <si>
    <t>Mimořádné členské přípěvky</t>
  </si>
  <si>
    <t>OLEK (SMO ČR)</t>
  </si>
  <si>
    <t>OLEK mzda</t>
  </si>
  <si>
    <t xml:space="preserve">Pronájem prostor,vybavení, služby </t>
  </si>
  <si>
    <t>PC programy poplatky, web, audit, atd.</t>
  </si>
  <si>
    <t>Propagace svazku - paušál</t>
  </si>
  <si>
    <t>propagační mat., občerstvení účast.setkání, cestovné, školení…</t>
  </si>
  <si>
    <t>PS (přemýšlíme strategicky) mzdy PP</t>
  </si>
  <si>
    <t>MAP II mzdy PP</t>
  </si>
  <si>
    <t xml:space="preserve">od TJ a obcí  </t>
  </si>
  <si>
    <t>OLEK spoluúčast 23,95%</t>
  </si>
  <si>
    <t>Lyžařské trasy 2020/2021/2022</t>
  </si>
  <si>
    <t>Příspěvek financování projektu lyž.běž.tratí 2022</t>
  </si>
  <si>
    <t>500 Kč x 12 měs.</t>
  </si>
  <si>
    <t>Oprava auta</t>
  </si>
  <si>
    <t>schválený 2022</t>
  </si>
  <si>
    <t>RO č.1/2022</t>
  </si>
  <si>
    <t>upravený 2022</t>
  </si>
  <si>
    <t>Cyklomanažeři (KHK 2022)</t>
  </si>
  <si>
    <t>MAP III</t>
  </si>
  <si>
    <t>RO č.2/2022</t>
  </si>
  <si>
    <t>skutečnost k 31.10.2022</t>
  </si>
  <si>
    <t>zůstatky na účtech k 31.10.2022</t>
  </si>
  <si>
    <t>Lyžařské trasy 2021/2022</t>
  </si>
  <si>
    <t>Návrh Rozpočtu na rok 2023</t>
  </si>
  <si>
    <t>předpoklad do konce roku 2022</t>
  </si>
  <si>
    <t>Návrh 2023</t>
  </si>
  <si>
    <t>data, občerstvení, nájem, experti</t>
  </si>
  <si>
    <t>Rozpočet na rok 2023 bude schvalován výkonnou radou Svazku obcí Horní Labe dne 14.12.2022 usnesením č. x/91/22.</t>
  </si>
  <si>
    <t>MAP II / MAP III - spoluúčast 5%</t>
  </si>
  <si>
    <t>1 100/1300 za OÚ + 250 za PO/měsíc/obec</t>
  </si>
  <si>
    <t>Předpokl. zůstatek na konci roku (2022/2023)</t>
  </si>
  <si>
    <t>Přebytek z předcházejících let (2021/2022)</t>
  </si>
  <si>
    <r>
      <t>kontokorent</t>
    </r>
    <r>
      <rPr>
        <i/>
        <sz val="11"/>
        <color rgb="FFFF0000"/>
        <rFont val="Calibri"/>
        <family val="2"/>
        <charset val="238"/>
        <scheme val="minor"/>
      </rPr>
      <t xml:space="preserve"> (splatný do 30.4.2023!)</t>
    </r>
  </si>
  <si>
    <t>disponibilní zůstatek</t>
  </si>
  <si>
    <t>MAP III paušál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</si>
</sst>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0" fillId="2" borderId="4" xfId="0" applyFill="1" applyBorder="1"/>
    <xf numFmtId="0" fontId="0" fillId="2" borderId="0" xfId="0" applyFill="1"/>
    <xf numFmtId="3" fontId="0" fillId="2" borderId="0" xfId="0" applyNumberFormat="1" applyFill="1"/>
    <xf numFmtId="0" fontId="0" fillId="0" borderId="0" xfId="0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3" fontId="9" fillId="0" borderId="0" xfId="0" applyNumberFormat="1" applyFont="1"/>
    <xf numFmtId="3" fontId="0" fillId="0" borderId="0" xfId="0" applyNumberFormat="1"/>
    <xf numFmtId="0" fontId="0" fillId="5" borderId="4" xfId="0" applyFill="1" applyBorder="1"/>
    <xf numFmtId="0" fontId="18" fillId="0" borderId="0" xfId="0" applyFont="1"/>
    <xf numFmtId="0" fontId="21" fillId="0" borderId="0" xfId="0" applyFont="1"/>
    <xf numFmtId="0" fontId="23" fillId="2" borderId="7" xfId="0" applyFont="1" applyFill="1" applyBorder="1" applyAlignment="1">
      <alignment horizontal="center" vertical="center"/>
    </xf>
    <xf numFmtId="0" fontId="6" fillId="2" borderId="1" xfId="0" applyFont="1" applyFill="1" applyBorder="1"/>
    <xf numFmtId="3" fontId="16" fillId="0" borderId="0" xfId="0" applyNumberFormat="1" applyFont="1"/>
    <xf numFmtId="0" fontId="16" fillId="0" borderId="0" xfId="0" applyFont="1"/>
    <xf numFmtId="0" fontId="14" fillId="0" borderId="0" xfId="0" applyFont="1"/>
    <xf numFmtId="3" fontId="13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3" fillId="0" borderId="10" xfId="0" applyFont="1" applyBorder="1"/>
    <xf numFmtId="0" fontId="0" fillId="0" borderId="0" xfId="0" applyAlignment="1">
      <alignment horizontal="right"/>
    </xf>
    <xf numFmtId="0" fontId="13" fillId="0" borderId="11" xfId="0" applyFont="1" applyBorder="1"/>
    <xf numFmtId="0" fontId="4" fillId="0" borderId="0" xfId="0" applyFont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0" fillId="0" borderId="4" xfId="0" applyBorder="1"/>
    <xf numFmtId="0" fontId="0" fillId="0" borderId="3" xfId="0" applyBorder="1"/>
    <xf numFmtId="0" fontId="20" fillId="0" borderId="10" xfId="0" applyFont="1" applyBorder="1"/>
    <xf numFmtId="164" fontId="6" fillId="0" borderId="0" xfId="0" applyNumberFormat="1" applyFont="1" applyAlignment="1">
      <alignment horizontal="right"/>
    </xf>
    <xf numFmtId="3" fontId="13" fillId="0" borderId="4" xfId="0" applyNumberFormat="1" applyFont="1" applyBorder="1"/>
    <xf numFmtId="3" fontId="13" fillId="0" borderId="0" xfId="0" applyNumberFormat="1" applyFont="1"/>
    <xf numFmtId="0" fontId="1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wrapText="1"/>
    </xf>
    <xf numFmtId="3" fontId="19" fillId="0" borderId="0" xfId="0" applyNumberFormat="1" applyFont="1"/>
    <xf numFmtId="3" fontId="13" fillId="0" borderId="10" xfId="0" applyNumberFormat="1" applyFont="1" applyBorder="1"/>
    <xf numFmtId="3" fontId="13" fillId="0" borderId="10" xfId="0" applyNumberFormat="1" applyFont="1" applyBorder="1" applyAlignment="1">
      <alignment horizontal="right" vertical="center"/>
    </xf>
    <xf numFmtId="3" fontId="13" fillId="2" borderId="0" xfId="0" applyNumberFormat="1" applyFont="1" applyFill="1"/>
    <xf numFmtId="3" fontId="14" fillId="7" borderId="6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left" vertical="center"/>
    </xf>
    <xf numFmtId="164" fontId="0" fillId="6" borderId="0" xfId="0" applyNumberFormat="1" applyFill="1" applyAlignment="1">
      <alignment horizontal="right"/>
    </xf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18" xfId="0" applyFont="1" applyBorder="1" applyAlignment="1">
      <alignment horizontal="justify"/>
    </xf>
    <xf numFmtId="0" fontId="13" fillId="0" borderId="18" xfId="0" applyFont="1" applyBorder="1" applyAlignment="1">
      <alignment vertical="center"/>
    </xf>
    <xf numFmtId="0" fontId="6" fillId="4" borderId="7" xfId="0" applyFont="1" applyFill="1" applyBorder="1"/>
    <xf numFmtId="0" fontId="6" fillId="4" borderId="1" xfId="0" applyFont="1" applyFill="1" applyBorder="1"/>
    <xf numFmtId="0" fontId="13" fillId="0" borderId="19" xfId="0" applyFont="1" applyBorder="1" applyAlignment="1">
      <alignment horizontal="justify"/>
    </xf>
    <xf numFmtId="3" fontId="24" fillId="0" borderId="0" xfId="0" applyNumberFormat="1" applyFont="1"/>
    <xf numFmtId="3" fontId="2" fillId="2" borderId="0" xfId="0" applyNumberFormat="1" applyFont="1" applyFill="1"/>
    <xf numFmtId="0" fontId="2" fillId="0" borderId="0" xfId="0" applyFont="1"/>
    <xf numFmtId="0" fontId="25" fillId="10" borderId="8" xfId="0" applyFont="1" applyFill="1" applyBorder="1" applyAlignment="1">
      <alignment horizontal="center" vertical="center" wrapText="1"/>
    </xf>
    <xf numFmtId="164" fontId="6" fillId="11" borderId="1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3" fontId="14" fillId="0" borderId="6" xfId="0" applyNumberFormat="1" applyFont="1" applyBorder="1" applyAlignment="1">
      <alignment horizontal="right"/>
    </xf>
    <xf numFmtId="3" fontId="15" fillId="5" borderId="2" xfId="0" applyNumberFormat="1" applyFont="1" applyFill="1" applyBorder="1" applyAlignment="1">
      <alignment horizontal="right"/>
    </xf>
    <xf numFmtId="3" fontId="29" fillId="5" borderId="2" xfId="0" applyNumberFormat="1" applyFont="1" applyFill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15" xfId="0" applyNumberFormat="1" applyFont="1" applyBorder="1"/>
    <xf numFmtId="3" fontId="13" fillId="0" borderId="9" xfId="0" applyNumberFormat="1" applyFont="1" applyBorder="1" applyAlignment="1">
      <alignment horizontal="right"/>
    </xf>
    <xf numFmtId="3" fontId="13" fillId="0" borderId="9" xfId="0" applyNumberFormat="1" applyFont="1" applyBorder="1"/>
    <xf numFmtId="3" fontId="13" fillId="0" borderId="14" xfId="0" applyNumberFormat="1" applyFont="1" applyBorder="1"/>
    <xf numFmtId="3" fontId="14" fillId="8" borderId="6" xfId="0" applyNumberFormat="1" applyFont="1" applyFill="1" applyBorder="1" applyAlignment="1">
      <alignment horizontal="right"/>
    </xf>
    <xf numFmtId="0" fontId="25" fillId="8" borderId="8" xfId="0" applyFont="1" applyFill="1" applyBorder="1" applyAlignment="1">
      <alignment horizontal="center" vertical="center" wrapText="1"/>
    </xf>
    <xf numFmtId="3" fontId="15" fillId="5" borderId="0" xfId="0" applyNumberFormat="1" applyFont="1" applyFill="1" applyAlignment="1">
      <alignment horizontal="right"/>
    </xf>
    <xf numFmtId="0" fontId="32" fillId="0" borderId="9" xfId="0" applyFont="1" applyBorder="1"/>
    <xf numFmtId="3" fontId="14" fillId="0" borderId="0" xfId="0" applyNumberFormat="1" applyFont="1" applyAlignment="1">
      <alignment horizontal="right"/>
    </xf>
    <xf numFmtId="3" fontId="13" fillId="0" borderId="10" xfId="0" applyNumberFormat="1" applyFont="1" applyBorder="1" applyAlignment="1">
      <alignment vertical="center" wrapText="1"/>
    </xf>
    <xf numFmtId="0" fontId="33" fillId="0" borderId="5" xfId="0" applyFont="1" applyBorder="1" applyAlignment="1">
      <alignment wrapText="1"/>
    </xf>
    <xf numFmtId="0" fontId="13" fillId="0" borderId="9" xfId="0" applyFont="1" applyBorder="1"/>
    <xf numFmtId="3" fontId="28" fillId="5" borderId="2" xfId="0" applyNumberFormat="1" applyFont="1" applyFill="1" applyBorder="1" applyAlignment="1">
      <alignment horizontal="right"/>
    </xf>
    <xf numFmtId="0" fontId="3" fillId="0" borderId="24" xfId="0" applyFont="1" applyBorder="1"/>
    <xf numFmtId="3" fontId="14" fillId="0" borderId="25" xfId="0" applyNumberFormat="1" applyFont="1" applyBorder="1" applyAlignment="1">
      <alignment horizontal="right"/>
    </xf>
    <xf numFmtId="0" fontId="3" fillId="0" borderId="26" xfId="0" applyFont="1" applyBorder="1"/>
    <xf numFmtId="3" fontId="14" fillId="0" borderId="27" xfId="0" applyNumberFormat="1" applyFont="1" applyBorder="1" applyAlignment="1">
      <alignment horizontal="right"/>
    </xf>
    <xf numFmtId="0" fontId="6" fillId="5" borderId="28" xfId="0" applyFont="1" applyFill="1" applyBorder="1" applyAlignment="1">
      <alignment vertical="center"/>
    </xf>
    <xf numFmtId="0" fontId="22" fillId="8" borderId="29" xfId="0" applyFont="1" applyFill="1" applyBorder="1" applyAlignment="1">
      <alignment horizontal="center" vertical="center" wrapText="1"/>
    </xf>
    <xf numFmtId="3" fontId="28" fillId="5" borderId="0" xfId="0" applyNumberFormat="1" applyFont="1" applyFill="1" applyAlignment="1">
      <alignment horizontal="right"/>
    </xf>
    <xf numFmtId="3" fontId="29" fillId="5" borderId="0" xfId="0" applyNumberFormat="1" applyFont="1" applyFill="1" applyAlignment="1">
      <alignment horizontal="right"/>
    </xf>
    <xf numFmtId="0" fontId="3" fillId="0" borderId="28" xfId="0" applyFont="1" applyBorder="1"/>
    <xf numFmtId="3" fontId="12" fillId="8" borderId="29" xfId="0" applyNumberFormat="1" applyFont="1" applyFill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0" fontId="17" fillId="5" borderId="2" xfId="0" applyFont="1" applyFill="1" applyBorder="1"/>
    <xf numFmtId="0" fontId="1" fillId="0" borderId="24" xfId="0" applyFont="1" applyBorder="1"/>
    <xf numFmtId="0" fontId="1" fillId="0" borderId="30" xfId="0" applyFont="1" applyBorder="1"/>
    <xf numFmtId="3" fontId="14" fillId="0" borderId="31" xfId="0" applyNumberFormat="1" applyFont="1" applyBorder="1" applyAlignment="1">
      <alignment horizontal="right"/>
    </xf>
    <xf numFmtId="3" fontId="11" fillId="8" borderId="27" xfId="0" applyNumberFormat="1" applyFont="1" applyFill="1" applyBorder="1" applyAlignment="1">
      <alignment horizontal="right"/>
    </xf>
    <xf numFmtId="3" fontId="31" fillId="0" borderId="27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vertical="top" wrapText="1"/>
    </xf>
    <xf numFmtId="3" fontId="34" fillId="0" borderId="0" xfId="0" applyNumberFormat="1" applyFont="1" applyAlignment="1">
      <alignment horizontal="right"/>
    </xf>
    <xf numFmtId="0" fontId="33" fillId="0" borderId="1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0" fontId="35" fillId="0" borderId="0" xfId="0" applyFont="1"/>
    <xf numFmtId="0" fontId="30" fillId="0" borderId="26" xfId="0" applyFont="1" applyBorder="1" applyAlignment="1">
      <alignment horizontal="left"/>
    </xf>
    <xf numFmtId="3" fontId="11" fillId="0" borderId="34" xfId="0" applyNumberFormat="1" applyFont="1" applyBorder="1" applyAlignment="1">
      <alignment horizontal="right"/>
    </xf>
    <xf numFmtId="3" fontId="14" fillId="0" borderId="0" xfId="0" applyNumberFormat="1" applyFont="1"/>
    <xf numFmtId="3" fontId="12" fillId="0" borderId="8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3" fontId="13" fillId="0" borderId="21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27" fillId="0" borderId="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3" fontId="14" fillId="8" borderId="25" xfId="0" applyNumberFormat="1" applyFont="1" applyFill="1" applyBorder="1" applyAlignment="1">
      <alignment horizontal="right"/>
    </xf>
    <xf numFmtId="3" fontId="14" fillId="8" borderId="27" xfId="0" applyNumberFormat="1" applyFont="1" applyFill="1" applyBorder="1" applyAlignment="1">
      <alignment horizontal="right"/>
    </xf>
    <xf numFmtId="3" fontId="14" fillId="8" borderId="31" xfId="0" applyNumberFormat="1" applyFont="1" applyFill="1" applyBorder="1" applyAlignment="1">
      <alignment horizontal="right"/>
    </xf>
    <xf numFmtId="3" fontId="13" fillId="0" borderId="25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 horizontal="right"/>
    </xf>
    <xf numFmtId="3" fontId="14" fillId="0" borderId="6" xfId="0" applyNumberFormat="1" applyFont="1" applyBorder="1"/>
    <xf numFmtId="3" fontId="14" fillId="0" borderId="13" xfId="0" applyNumberFormat="1" applyFont="1" applyBorder="1" applyAlignment="1">
      <alignment horizontal="right" vertical="center"/>
    </xf>
    <xf numFmtId="3" fontId="14" fillId="0" borderId="13" xfId="0" applyNumberFormat="1" applyFont="1" applyBorder="1"/>
    <xf numFmtId="3" fontId="14" fillId="0" borderId="22" xfId="0" applyNumberFormat="1" applyFont="1" applyBorder="1"/>
    <xf numFmtId="0" fontId="25" fillId="7" borderId="8" xfId="0" applyFont="1" applyFill="1" applyBorder="1" applyAlignment="1">
      <alignment horizontal="center" vertical="center" wrapText="1"/>
    </xf>
    <xf numFmtId="3" fontId="12" fillId="7" borderId="6" xfId="0" applyNumberFormat="1" applyFont="1" applyFill="1" applyBorder="1" applyAlignment="1">
      <alignment horizontal="right"/>
    </xf>
    <xf numFmtId="3" fontId="14" fillId="7" borderId="23" xfId="0" applyNumberFormat="1" applyFont="1" applyFill="1" applyBorder="1" applyAlignment="1">
      <alignment horizontal="right"/>
    </xf>
    <xf numFmtId="3" fontId="14" fillId="7" borderId="22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3" fontId="14" fillId="7" borderId="15" xfId="0" applyNumberFormat="1" applyFont="1" applyFill="1" applyBorder="1" applyAlignment="1">
      <alignment horizontal="right"/>
    </xf>
    <xf numFmtId="3" fontId="14" fillId="7" borderId="10" xfId="0" applyNumberFormat="1" applyFont="1" applyFill="1" applyBorder="1" applyAlignment="1">
      <alignment horizontal="right"/>
    </xf>
    <xf numFmtId="3" fontId="11" fillId="7" borderId="16" xfId="0" applyNumberFormat="1" applyFont="1" applyFill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 horizontal="right"/>
    </xf>
    <xf numFmtId="0" fontId="14" fillId="9" borderId="0" xfId="0" applyFont="1" applyFill="1" applyAlignment="1">
      <alignment horizontal="right"/>
    </xf>
    <xf numFmtId="0" fontId="11" fillId="6" borderId="28" xfId="0" applyFont="1" applyFill="1" applyBorder="1"/>
    <xf numFmtId="0" fontId="19" fillId="6" borderId="29" xfId="0" applyFont="1" applyFill="1" applyBorder="1"/>
    <xf numFmtId="3" fontId="11" fillId="6" borderId="29" xfId="0" applyNumberFormat="1" applyFont="1" applyFill="1" applyBorder="1"/>
    <xf numFmtId="3" fontId="11" fillId="6" borderId="35" xfId="0" applyNumberFormat="1" applyFont="1" applyFill="1" applyBorder="1"/>
    <xf numFmtId="3" fontId="11" fillId="6" borderId="7" xfId="0" applyNumberFormat="1" applyFont="1" applyFill="1" applyBorder="1"/>
    <xf numFmtId="0" fontId="25" fillId="8" borderId="29" xfId="0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right"/>
    </xf>
    <xf numFmtId="3" fontId="14" fillId="4" borderId="8" xfId="0" applyNumberFormat="1" applyFont="1" applyFill="1" applyBorder="1" applyAlignment="1">
      <alignment horizontal="right"/>
    </xf>
    <xf numFmtId="3" fontId="14" fillId="4" borderId="3" xfId="0" applyNumberFormat="1" applyFont="1" applyFill="1" applyBorder="1" applyAlignment="1">
      <alignment horizontal="right"/>
    </xf>
    <xf numFmtId="3" fontId="14" fillId="4" borderId="8" xfId="0" applyNumberFormat="1" applyFont="1" applyFill="1" applyBorder="1"/>
    <xf numFmtId="3" fontId="13" fillId="4" borderId="7" xfId="0" applyNumberFormat="1" applyFont="1" applyFill="1" applyBorder="1"/>
    <xf numFmtId="3" fontId="14" fillId="4" borderId="3" xfId="0" applyNumberFormat="1" applyFont="1" applyFill="1" applyBorder="1"/>
    <xf numFmtId="0" fontId="6" fillId="3" borderId="1" xfId="0" applyFont="1" applyFill="1" applyBorder="1"/>
    <xf numFmtId="3" fontId="12" fillId="3" borderId="7" xfId="0" applyNumberFormat="1" applyFont="1" applyFill="1" applyBorder="1"/>
    <xf numFmtId="3" fontId="13" fillId="3" borderId="7" xfId="0" applyNumberFormat="1" applyFont="1" applyFill="1" applyBorder="1"/>
    <xf numFmtId="0" fontId="6" fillId="3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721249</xdr:colOff>
      <xdr:row>51</xdr:row>
      <xdr:rowOff>13530</xdr:rowOff>
    </xdr:from>
    <xdr:ext cx="1021080" cy="96012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47C88FED-EFDC-46D3-BB04-D37B24E7670C}"/>
            </a:ext>
          </a:extLst>
        </xdr:cNvPr>
        <xdr:cNvSpPr txBox="1"/>
      </xdr:nvSpPr>
      <xdr:spPr>
        <a:xfrm>
          <a:off x="10178516" y="10393663"/>
          <a:ext cx="102108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b.ú. ČS</a:t>
          </a:r>
        </a:p>
        <a:p>
          <a:r>
            <a:rPr lang="cs-CZ" sz="1100"/>
            <a:t>spořící ČS</a:t>
          </a:r>
        </a:p>
        <a:p>
          <a:r>
            <a:rPr lang="cs-CZ" sz="1100"/>
            <a:t>ČNB</a:t>
          </a:r>
        </a:p>
        <a:p>
          <a:r>
            <a:rPr lang="cs-CZ" sz="1100" b="1"/>
            <a:t>celkem</a:t>
          </a:r>
        </a:p>
      </xdr:txBody>
    </xdr:sp>
    <xdr:clientData/>
  </xdr:oneCellAnchor>
  <xdr:twoCellAnchor editAs="oneCell">
    <xdr:from>
      <xdr:col>8</xdr:col>
      <xdr:colOff>1639993</xdr:colOff>
      <xdr:row>0</xdr:row>
      <xdr:rowOff>0</xdr:rowOff>
    </xdr:from>
    <xdr:to>
      <xdr:col>8</xdr:col>
      <xdr:colOff>2744660</xdr:colOff>
      <xdr:row>2</xdr:row>
      <xdr:rowOff>33681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8F917F7-DF30-4EF2-BB61-2BA1AB1C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7260" y="0"/>
          <a:ext cx="1104667" cy="49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5CF0-A56E-4685-9B14-65BE5500E400}">
  <sheetPr>
    <pageSetUpPr fitToPage="1"/>
  </sheetPr>
  <dimension ref="A1:N58"/>
  <sheetViews>
    <sheetView showGridLines="0" tabSelected="1" zoomScale="90" zoomScaleNormal="90" workbookViewId="0">
      <selection activeCell="F53" sqref="F53"/>
    </sheetView>
  </sheetViews>
  <sheetFormatPr defaultRowHeight="15" x14ac:dyDescent="0.25"/>
  <cols>
    <col min="1" max="1" width="43.7109375" customWidth="1"/>
    <col min="2" max="2" width="12.28515625" customWidth="1"/>
    <col min="3" max="3" width="11.5703125" customWidth="1"/>
    <col min="4" max="4" width="11.42578125" customWidth="1"/>
    <col min="5" max="5" width="12.85546875" customWidth="1"/>
    <col min="6" max="8" width="14.7109375" customWidth="1"/>
    <col min="9" max="9" width="40.28515625" customWidth="1"/>
    <col min="10" max="10" width="1.140625" customWidth="1"/>
    <col min="11" max="11" width="20.7109375" customWidth="1"/>
    <col min="12" max="12" width="12.28515625" customWidth="1"/>
    <col min="14" max="14" width="16.28515625" customWidth="1"/>
  </cols>
  <sheetData>
    <row r="1" spans="1:12" ht="20.25" x14ac:dyDescent="0.25">
      <c r="A1" s="26" t="s">
        <v>20</v>
      </c>
      <c r="B1" s="22"/>
      <c r="C1" s="22"/>
      <c r="D1" s="22"/>
      <c r="E1" s="22"/>
      <c r="F1" s="22"/>
      <c r="G1" s="22"/>
      <c r="H1" s="22"/>
    </row>
    <row r="3" spans="1:12" x14ac:dyDescent="0.25">
      <c r="A3" s="100" t="s">
        <v>51</v>
      </c>
      <c r="B3" s="1"/>
      <c r="C3" s="1"/>
      <c r="D3" s="1"/>
      <c r="E3" s="1"/>
      <c r="F3" s="1"/>
      <c r="G3" s="1"/>
      <c r="H3" s="1"/>
    </row>
    <row r="4" spans="1:12" ht="15.75" thickBot="1" x14ac:dyDescent="0.3">
      <c r="A4" s="2"/>
      <c r="B4" s="6"/>
      <c r="C4" s="6"/>
      <c r="D4" s="6"/>
      <c r="E4" s="6"/>
      <c r="F4" s="6"/>
      <c r="G4" s="6"/>
      <c r="H4" s="6"/>
    </row>
    <row r="5" spans="1:12" ht="27.6" customHeight="1" thickBot="1" x14ac:dyDescent="0.3">
      <c r="A5" s="17" t="s">
        <v>0</v>
      </c>
      <c r="B5" s="71" t="s">
        <v>42</v>
      </c>
      <c r="C5" s="112" t="s">
        <v>43</v>
      </c>
      <c r="D5" s="112" t="s">
        <v>47</v>
      </c>
      <c r="E5" s="71" t="s">
        <v>44</v>
      </c>
      <c r="F5" s="115" t="s">
        <v>48</v>
      </c>
      <c r="G5" s="58" t="s">
        <v>52</v>
      </c>
      <c r="H5" s="125" t="s">
        <v>53</v>
      </c>
      <c r="I5" s="16" t="s">
        <v>1</v>
      </c>
    </row>
    <row r="6" spans="1:12" s="8" customFormat="1" ht="14.45" customHeight="1" x14ac:dyDescent="0.25">
      <c r="A6" s="47" t="s">
        <v>2</v>
      </c>
      <c r="B6" s="62">
        <v>205826</v>
      </c>
      <c r="C6" s="21">
        <f>209065-B6</f>
        <v>3239</v>
      </c>
      <c r="D6" s="21">
        <v>129022</v>
      </c>
      <c r="E6" s="70">
        <f t="shared" ref="E6:E21" si="0">B6+C6+D6</f>
        <v>338087</v>
      </c>
      <c r="F6" s="109">
        <v>209065</v>
      </c>
      <c r="G6" s="21">
        <f>F6</f>
        <v>209065</v>
      </c>
      <c r="H6" s="44">
        <v>422600</v>
      </c>
      <c r="I6" s="77"/>
      <c r="K6" s="18"/>
    </row>
    <row r="7" spans="1:12" s="8" customFormat="1" ht="14.45" customHeight="1" x14ac:dyDescent="0.25">
      <c r="A7" s="47" t="s">
        <v>27</v>
      </c>
      <c r="B7" s="62">
        <v>279942</v>
      </c>
      <c r="C7" s="21"/>
      <c r="D7" s="21"/>
      <c r="E7" s="70">
        <f t="shared" si="0"/>
        <v>279942</v>
      </c>
      <c r="F7" s="109">
        <v>279944</v>
      </c>
      <c r="G7" s="21">
        <f>F7</f>
        <v>279944</v>
      </c>
      <c r="H7" s="44">
        <v>105925</v>
      </c>
      <c r="I7" s="23" t="s">
        <v>56</v>
      </c>
      <c r="K7" s="19"/>
    </row>
    <row r="8" spans="1:12" s="8" customFormat="1" ht="15" customHeight="1" x14ac:dyDescent="0.25">
      <c r="A8" s="47" t="s">
        <v>21</v>
      </c>
      <c r="B8" s="62">
        <v>211800</v>
      </c>
      <c r="C8" s="21"/>
      <c r="D8" s="21"/>
      <c r="E8" s="70">
        <f t="shared" si="0"/>
        <v>211800</v>
      </c>
      <c r="F8" s="109">
        <v>211800</v>
      </c>
      <c r="G8" s="21">
        <f>F8+16200</f>
        <v>228000</v>
      </c>
      <c r="H8" s="44">
        <v>264000</v>
      </c>
      <c r="I8" s="23" t="s">
        <v>57</v>
      </c>
      <c r="J8" s="9"/>
      <c r="K8" s="11"/>
    </row>
    <row r="9" spans="1:12" ht="14.45" customHeight="1" x14ac:dyDescent="0.25">
      <c r="A9" s="48" t="s">
        <v>3</v>
      </c>
      <c r="B9" s="62">
        <v>10000</v>
      </c>
      <c r="C9" s="21"/>
      <c r="D9" s="21">
        <v>-9000</v>
      </c>
      <c r="E9" s="70">
        <f t="shared" si="0"/>
        <v>1000</v>
      </c>
      <c r="F9" s="109">
        <v>88</v>
      </c>
      <c r="G9" s="21">
        <v>100</v>
      </c>
      <c r="H9" s="44">
        <v>100</v>
      </c>
      <c r="I9" s="23"/>
      <c r="J9" s="7"/>
      <c r="K9" s="7"/>
    </row>
    <row r="10" spans="1:12" x14ac:dyDescent="0.25">
      <c r="A10" s="49" t="s">
        <v>13</v>
      </c>
      <c r="B10" s="62">
        <v>100000</v>
      </c>
      <c r="C10" s="65"/>
      <c r="D10" s="65"/>
      <c r="E10" s="70">
        <f t="shared" si="0"/>
        <v>100000</v>
      </c>
      <c r="F10" s="110">
        <v>7920</v>
      </c>
      <c r="G10" s="21">
        <v>71000</v>
      </c>
      <c r="H10" s="44">
        <v>150000</v>
      </c>
      <c r="I10" s="25"/>
      <c r="J10" s="7"/>
      <c r="K10" s="19"/>
    </row>
    <row r="11" spans="1:12" x14ac:dyDescent="0.25">
      <c r="A11" s="48" t="s">
        <v>17</v>
      </c>
      <c r="B11" s="62">
        <v>5200000</v>
      </c>
      <c r="C11" s="21">
        <v>-2789993</v>
      </c>
      <c r="D11" s="21">
        <v>12408</v>
      </c>
      <c r="E11" s="70">
        <f t="shared" si="0"/>
        <v>2422415</v>
      </c>
      <c r="F11" s="111">
        <v>2422415</v>
      </c>
      <c r="G11" s="21">
        <f>F11</f>
        <v>2422415</v>
      </c>
      <c r="H11" s="44">
        <v>115000</v>
      </c>
      <c r="I11" s="27"/>
      <c r="J11" s="7"/>
      <c r="K11" s="11"/>
      <c r="L11" s="12"/>
    </row>
    <row r="12" spans="1:12" x14ac:dyDescent="0.25">
      <c r="A12" s="48" t="s">
        <v>18</v>
      </c>
      <c r="B12" s="62">
        <v>336000</v>
      </c>
      <c r="C12" s="21"/>
      <c r="D12" s="21"/>
      <c r="E12" s="70">
        <f t="shared" si="0"/>
        <v>336000</v>
      </c>
      <c r="F12" s="109">
        <v>0</v>
      </c>
      <c r="G12" s="21">
        <v>340000</v>
      </c>
      <c r="H12" s="126"/>
      <c r="I12" s="28"/>
      <c r="K12" s="18"/>
      <c r="L12" s="19"/>
    </row>
    <row r="13" spans="1:12" s="8" customFormat="1" ht="15" customHeight="1" x14ac:dyDescent="0.25">
      <c r="A13" s="48" t="s">
        <v>19</v>
      </c>
      <c r="B13" s="62">
        <v>378000</v>
      </c>
      <c r="C13" s="21"/>
      <c r="D13" s="62"/>
      <c r="E13" s="70">
        <f t="shared" si="0"/>
        <v>378000</v>
      </c>
      <c r="F13" s="109">
        <v>377787</v>
      </c>
      <c r="G13" s="21">
        <f>F13</f>
        <v>377787</v>
      </c>
      <c r="H13" s="44"/>
      <c r="I13" s="29"/>
      <c r="J13" s="7"/>
      <c r="K13" s="11"/>
    </row>
    <row r="14" spans="1:12" s="8" customFormat="1" ht="15" customHeight="1" x14ac:dyDescent="0.25">
      <c r="A14" s="48" t="s">
        <v>46</v>
      </c>
      <c r="B14" s="62"/>
      <c r="C14" s="21">
        <v>1006286.55</v>
      </c>
      <c r="D14" s="62"/>
      <c r="E14" s="70">
        <f t="shared" si="0"/>
        <v>1006286.55</v>
      </c>
      <c r="F14" s="109">
        <v>1006287</v>
      </c>
      <c r="G14" s="21">
        <v>1006287</v>
      </c>
      <c r="H14" s="44">
        <f>354350+652000</f>
        <v>1006350</v>
      </c>
      <c r="I14" s="29"/>
      <c r="J14" s="7"/>
      <c r="K14" s="18"/>
    </row>
    <row r="15" spans="1:12" s="8" customFormat="1" ht="15" customHeight="1" x14ac:dyDescent="0.25">
      <c r="A15" s="48" t="s">
        <v>28</v>
      </c>
      <c r="B15" s="62">
        <f>12*20024</f>
        <v>240288</v>
      </c>
      <c r="C15" s="21"/>
      <c r="D15" s="62"/>
      <c r="E15" s="70">
        <f t="shared" si="0"/>
        <v>240288</v>
      </c>
      <c r="F15" s="109">
        <v>170249</v>
      </c>
      <c r="G15" s="21">
        <v>240288</v>
      </c>
      <c r="H15" s="44">
        <v>100120</v>
      </c>
      <c r="I15" s="29"/>
      <c r="J15" s="7"/>
      <c r="K15" s="7"/>
    </row>
    <row r="16" spans="1:12" s="8" customFormat="1" ht="15" customHeight="1" x14ac:dyDescent="0.25">
      <c r="A16" s="48" t="s">
        <v>37</v>
      </c>
      <c r="B16" s="62">
        <f>12*(4100*1.21)+24805</f>
        <v>84337</v>
      </c>
      <c r="C16" s="21"/>
      <c r="D16" s="62"/>
      <c r="E16" s="70">
        <f t="shared" si="0"/>
        <v>84337</v>
      </c>
      <c r="F16" s="109">
        <v>0</v>
      </c>
      <c r="G16" s="21"/>
      <c r="H16" s="44">
        <v>85000</v>
      </c>
      <c r="I16" s="29"/>
      <c r="J16" s="7"/>
      <c r="K16" s="7"/>
    </row>
    <row r="17" spans="1:14" s="8" customFormat="1" x14ac:dyDescent="0.25">
      <c r="A17" s="48" t="s">
        <v>7</v>
      </c>
      <c r="B17" s="62"/>
      <c r="C17" s="21">
        <v>80000</v>
      </c>
      <c r="D17" s="62"/>
      <c r="E17" s="70">
        <f t="shared" si="0"/>
        <v>80000</v>
      </c>
      <c r="F17" s="109">
        <v>80000</v>
      </c>
      <c r="G17" s="21">
        <v>80000</v>
      </c>
      <c r="H17" s="44">
        <v>80000</v>
      </c>
      <c r="I17" s="23" t="s">
        <v>15</v>
      </c>
      <c r="J17" s="10"/>
      <c r="K17" s="102"/>
    </row>
    <row r="18" spans="1:14" s="8" customFormat="1" x14ac:dyDescent="0.25">
      <c r="A18" s="48" t="s">
        <v>45</v>
      </c>
      <c r="B18" s="62">
        <v>0</v>
      </c>
      <c r="C18" s="21">
        <v>350000</v>
      </c>
      <c r="D18" s="62"/>
      <c r="E18" s="70">
        <f t="shared" si="0"/>
        <v>350000</v>
      </c>
      <c r="F18" s="109">
        <v>350000</v>
      </c>
      <c r="G18" s="21">
        <v>350000</v>
      </c>
      <c r="H18" s="44">
        <v>350000</v>
      </c>
      <c r="I18" s="23" t="s">
        <v>15</v>
      </c>
      <c r="J18" s="10"/>
      <c r="K18" s="102"/>
    </row>
    <row r="19" spans="1:14" s="8" customFormat="1" x14ac:dyDescent="0.25">
      <c r="A19" s="50" t="s">
        <v>38</v>
      </c>
      <c r="B19" s="62"/>
      <c r="C19" s="21">
        <v>89000</v>
      </c>
      <c r="D19" s="62"/>
      <c r="E19" s="70">
        <f t="shared" si="0"/>
        <v>89000</v>
      </c>
      <c r="F19" s="109">
        <v>89000</v>
      </c>
      <c r="G19" s="21">
        <v>89000</v>
      </c>
      <c r="H19" s="44"/>
      <c r="I19" s="23" t="s">
        <v>15</v>
      </c>
      <c r="J19" s="7"/>
      <c r="K19" s="7"/>
    </row>
    <row r="20" spans="1:14" s="8" customFormat="1" ht="30" x14ac:dyDescent="0.25">
      <c r="A20" s="50" t="s">
        <v>39</v>
      </c>
      <c r="B20" s="62">
        <v>14444</v>
      </c>
      <c r="C20" s="21"/>
      <c r="D20" s="62"/>
      <c r="E20" s="70">
        <f t="shared" si="0"/>
        <v>14444</v>
      </c>
      <c r="F20" s="109">
        <v>14445</v>
      </c>
      <c r="G20" s="21">
        <v>14445</v>
      </c>
      <c r="H20" s="44"/>
      <c r="I20" s="23" t="s">
        <v>36</v>
      </c>
      <c r="J20" s="7"/>
      <c r="K20" s="11"/>
    </row>
    <row r="21" spans="1:14" s="8" customFormat="1" ht="15.75" thickBot="1" x14ac:dyDescent="0.3">
      <c r="A21" s="54" t="s">
        <v>22</v>
      </c>
      <c r="B21" s="62">
        <v>56000</v>
      </c>
      <c r="C21" s="21"/>
      <c r="D21" s="62"/>
      <c r="E21" s="70">
        <f t="shared" si="0"/>
        <v>56000</v>
      </c>
      <c r="F21" s="109">
        <v>50319</v>
      </c>
      <c r="G21" s="21">
        <v>50316</v>
      </c>
      <c r="H21" s="44"/>
      <c r="I21" s="23"/>
      <c r="J21" s="7"/>
      <c r="K21" s="11"/>
    </row>
    <row r="22" spans="1:14" ht="18.75" customHeight="1" thickBot="1" x14ac:dyDescent="0.3">
      <c r="A22" s="53" t="s">
        <v>4</v>
      </c>
      <c r="B22" s="145">
        <f t="shared" ref="B22:H22" si="1">SUM(B6:B21)</f>
        <v>7116637</v>
      </c>
      <c r="C22" s="144">
        <f t="shared" si="1"/>
        <v>-1261467.45</v>
      </c>
      <c r="D22" s="144">
        <f t="shared" si="1"/>
        <v>132430</v>
      </c>
      <c r="E22" s="145">
        <f t="shared" si="1"/>
        <v>5987599.5499999998</v>
      </c>
      <c r="F22" s="146">
        <f t="shared" si="1"/>
        <v>5269319</v>
      </c>
      <c r="G22" s="145">
        <f t="shared" si="1"/>
        <v>5758647</v>
      </c>
      <c r="H22" s="145">
        <f t="shared" si="1"/>
        <v>2679095</v>
      </c>
      <c r="I22" s="52"/>
      <c r="J22" s="7"/>
      <c r="K22" s="11"/>
    </row>
    <row r="23" spans="1:14" ht="15.75" thickBot="1" x14ac:dyDescent="0.3">
      <c r="A23" s="30"/>
      <c r="B23" s="35"/>
      <c r="C23" s="11"/>
      <c r="D23" s="11"/>
      <c r="E23" s="11"/>
      <c r="F23" s="11"/>
      <c r="G23" s="11"/>
      <c r="H23" s="11"/>
      <c r="I23" s="31"/>
    </row>
    <row r="24" spans="1:14" ht="24.75" thickBot="1" x14ac:dyDescent="0.3">
      <c r="A24" s="17" t="s">
        <v>5</v>
      </c>
      <c r="B24" s="71" t="s">
        <v>42</v>
      </c>
      <c r="C24" s="112" t="s">
        <v>43</v>
      </c>
      <c r="D24" s="112" t="s">
        <v>47</v>
      </c>
      <c r="E24" s="71" t="s">
        <v>44</v>
      </c>
      <c r="F24" s="115" t="s">
        <v>48</v>
      </c>
      <c r="G24" s="58" t="s">
        <v>52</v>
      </c>
      <c r="H24" s="125" t="s">
        <v>53</v>
      </c>
      <c r="I24" s="16" t="s">
        <v>1</v>
      </c>
      <c r="L24" s="74"/>
    </row>
    <row r="25" spans="1:14" ht="15" customHeight="1" x14ac:dyDescent="0.25">
      <c r="A25" s="47" t="s">
        <v>6</v>
      </c>
      <c r="B25" s="121">
        <v>9000</v>
      </c>
      <c r="C25" s="66">
        <v>20000</v>
      </c>
      <c r="D25" s="66">
        <v>-10000</v>
      </c>
      <c r="E25" s="70">
        <f t="shared" ref="E25:E41" si="2">B25+C25+D25</f>
        <v>19000</v>
      </c>
      <c r="F25" s="109">
        <v>5646</v>
      </c>
      <c r="G25" s="21">
        <v>7000</v>
      </c>
      <c r="H25" s="44">
        <v>9000</v>
      </c>
      <c r="I25" s="73"/>
      <c r="K25" s="55"/>
      <c r="L25" s="74"/>
      <c r="M25" s="20"/>
      <c r="N25" s="20"/>
    </row>
    <row r="26" spans="1:14" ht="15" customHeight="1" x14ac:dyDescent="0.25">
      <c r="A26" s="50" t="s">
        <v>50</v>
      </c>
      <c r="B26" s="121">
        <v>144444</v>
      </c>
      <c r="C26" s="67"/>
      <c r="D26" s="67"/>
      <c r="E26" s="70">
        <f t="shared" si="2"/>
        <v>144444</v>
      </c>
      <c r="F26" s="109">
        <v>144445</v>
      </c>
      <c r="G26" s="21">
        <v>144445</v>
      </c>
      <c r="H26" s="44">
        <v>89000</v>
      </c>
      <c r="I26" s="32"/>
      <c r="K26" s="18"/>
      <c r="L26" s="74"/>
      <c r="N26" s="19"/>
    </row>
    <row r="27" spans="1:14" ht="15" customHeight="1" x14ac:dyDescent="0.25">
      <c r="A27" s="48" t="s">
        <v>7</v>
      </c>
      <c r="B27" s="121">
        <v>60000</v>
      </c>
      <c r="C27" s="41"/>
      <c r="D27" s="41"/>
      <c r="E27" s="70">
        <f t="shared" si="2"/>
        <v>60000</v>
      </c>
      <c r="F27" s="109">
        <v>56977.46</v>
      </c>
      <c r="G27" s="21">
        <v>60000</v>
      </c>
      <c r="H27" s="44">
        <v>60000</v>
      </c>
      <c r="I27" s="37" t="s">
        <v>31</v>
      </c>
      <c r="K27" s="11"/>
      <c r="L27" s="74"/>
      <c r="M27" s="7"/>
    </row>
    <row r="28" spans="1:14" ht="15" customHeight="1" x14ac:dyDescent="0.25">
      <c r="A28" s="48" t="s">
        <v>30</v>
      </c>
      <c r="B28" s="121">
        <v>24000</v>
      </c>
      <c r="C28" s="41"/>
      <c r="D28" s="41"/>
      <c r="E28" s="70">
        <f t="shared" si="2"/>
        <v>24000</v>
      </c>
      <c r="F28" s="109">
        <v>0</v>
      </c>
      <c r="G28" s="21">
        <v>24000</v>
      </c>
      <c r="H28" s="44">
        <v>24000</v>
      </c>
      <c r="I28" s="36" t="s">
        <v>40</v>
      </c>
      <c r="L28" s="74"/>
    </row>
    <row r="29" spans="1:14" ht="15" customHeight="1" x14ac:dyDescent="0.25">
      <c r="A29" s="48" t="s">
        <v>8</v>
      </c>
      <c r="B29" s="121">
        <v>10000</v>
      </c>
      <c r="C29" s="41"/>
      <c r="D29" s="41">
        <v>5000</v>
      </c>
      <c r="E29" s="70">
        <f t="shared" si="2"/>
        <v>15000</v>
      </c>
      <c r="F29" s="109">
        <v>8670.7099999999991</v>
      </c>
      <c r="G29" s="21">
        <v>10000</v>
      </c>
      <c r="H29" s="44">
        <v>10000</v>
      </c>
      <c r="I29" s="38"/>
      <c r="L29" s="74"/>
    </row>
    <row r="30" spans="1:14" ht="15" customHeight="1" x14ac:dyDescent="0.25">
      <c r="A30" s="51" t="s">
        <v>23</v>
      </c>
      <c r="B30" s="122">
        <v>1119570</v>
      </c>
      <c r="C30" s="42">
        <f>-260000-350000</f>
        <v>-610000</v>
      </c>
      <c r="D30" s="42">
        <v>365430</v>
      </c>
      <c r="E30" s="70">
        <f t="shared" si="2"/>
        <v>875000</v>
      </c>
      <c r="F30" s="109">
        <v>690172</v>
      </c>
      <c r="G30" s="21">
        <v>875000</v>
      </c>
      <c r="H30" s="44">
        <v>933000</v>
      </c>
      <c r="I30" s="29"/>
      <c r="K30" s="45"/>
      <c r="L30" s="74"/>
    </row>
    <row r="31" spans="1:14" ht="15" customHeight="1" x14ac:dyDescent="0.25">
      <c r="A31" s="48" t="s">
        <v>35</v>
      </c>
      <c r="B31" s="121">
        <v>1100000</v>
      </c>
      <c r="C31" s="41">
        <v>310000</v>
      </c>
      <c r="D31" s="42">
        <v>155000</v>
      </c>
      <c r="E31" s="70">
        <f t="shared" si="2"/>
        <v>1565000</v>
      </c>
      <c r="F31" s="109">
        <v>1564379</v>
      </c>
      <c r="G31" s="21">
        <v>1565000</v>
      </c>
      <c r="H31" s="44">
        <v>10000</v>
      </c>
      <c r="I31" s="98"/>
      <c r="K31" s="12"/>
      <c r="L31" s="74"/>
    </row>
    <row r="32" spans="1:14" ht="15" customHeight="1" x14ac:dyDescent="0.25">
      <c r="A32" s="48" t="s">
        <v>26</v>
      </c>
      <c r="B32" s="121">
        <v>1160000</v>
      </c>
      <c r="C32" s="41">
        <v>187000</v>
      </c>
      <c r="D32" s="42">
        <v>-179000</v>
      </c>
      <c r="E32" s="70">
        <f t="shared" si="2"/>
        <v>1168000</v>
      </c>
      <c r="F32" s="109">
        <v>1218435</v>
      </c>
      <c r="G32" s="21">
        <v>1218435</v>
      </c>
      <c r="H32" s="44"/>
      <c r="I32" s="76"/>
      <c r="K32" s="12"/>
      <c r="L32" s="74"/>
    </row>
    <row r="33" spans="1:14" ht="15" customHeight="1" x14ac:dyDescent="0.25">
      <c r="A33" s="48" t="s">
        <v>46</v>
      </c>
      <c r="B33" s="121"/>
      <c r="C33" s="41">
        <v>630000</v>
      </c>
      <c r="D33" s="41"/>
      <c r="E33" s="70">
        <f t="shared" si="2"/>
        <v>630000</v>
      </c>
      <c r="F33" s="109">
        <v>234268.13</v>
      </c>
      <c r="G33" s="21">
        <v>480000</v>
      </c>
      <c r="H33" s="44">
        <f>1513214-480000</f>
        <v>1033214</v>
      </c>
      <c r="I33" s="39"/>
      <c r="K33" s="12"/>
      <c r="L33" s="74"/>
    </row>
    <row r="34" spans="1:14" ht="15" customHeight="1" x14ac:dyDescent="0.25">
      <c r="A34" s="48" t="s">
        <v>62</v>
      </c>
      <c r="B34" s="121"/>
      <c r="C34" s="41"/>
      <c r="D34" s="41"/>
      <c r="E34" s="70">
        <f t="shared" si="2"/>
        <v>0</v>
      </c>
      <c r="F34" s="109">
        <v>47543.99</v>
      </c>
      <c r="G34" s="21">
        <v>50000</v>
      </c>
      <c r="H34" s="44">
        <f>605286-50000</f>
        <v>555286</v>
      </c>
      <c r="I34" s="39" t="s">
        <v>54</v>
      </c>
      <c r="K34" s="12"/>
      <c r="L34" s="74"/>
    </row>
    <row r="35" spans="1:14" ht="15" customHeight="1" x14ac:dyDescent="0.25">
      <c r="A35" s="48" t="s">
        <v>34</v>
      </c>
      <c r="B35" s="121">
        <f>6*20099</f>
        <v>120594</v>
      </c>
      <c r="C35" s="41">
        <v>-260</v>
      </c>
      <c r="D35" s="41"/>
      <c r="E35" s="70">
        <f t="shared" si="2"/>
        <v>120334</v>
      </c>
      <c r="F35" s="109">
        <v>120334</v>
      </c>
      <c r="G35" s="21">
        <f>120334+59740.92</f>
        <v>180074.91999999998</v>
      </c>
      <c r="H35" s="44"/>
      <c r="I35" s="39"/>
      <c r="J35" s="15"/>
      <c r="K35" s="40"/>
      <c r="L35" s="74"/>
    </row>
    <row r="36" spans="1:14" ht="15" customHeight="1" x14ac:dyDescent="0.25">
      <c r="A36" s="48" t="s">
        <v>24</v>
      </c>
      <c r="B36" s="121">
        <v>100000</v>
      </c>
      <c r="C36" s="68"/>
      <c r="D36" s="68"/>
      <c r="E36" s="70">
        <f t="shared" si="2"/>
        <v>100000</v>
      </c>
      <c r="F36" s="109">
        <v>99600</v>
      </c>
      <c r="G36" s="21">
        <v>99600</v>
      </c>
      <c r="H36" s="126"/>
      <c r="I36" s="76"/>
      <c r="K36" s="12"/>
      <c r="L36" s="74"/>
      <c r="M36" s="35"/>
    </row>
    <row r="37" spans="1:14" ht="15" customHeight="1" x14ac:dyDescent="0.25">
      <c r="A37" s="48" t="s">
        <v>25</v>
      </c>
      <c r="B37" s="121">
        <v>4485000</v>
      </c>
      <c r="C37" s="68">
        <v>-1235000</v>
      </c>
      <c r="D37" s="68">
        <v>-548000</v>
      </c>
      <c r="E37" s="70">
        <f t="shared" si="2"/>
        <v>2702000</v>
      </c>
      <c r="F37" s="109">
        <v>811776</v>
      </c>
      <c r="G37" s="21">
        <f>811776+1975369</f>
        <v>2787145</v>
      </c>
      <c r="H37" s="44"/>
      <c r="I37" s="96"/>
      <c r="J37" s="19"/>
      <c r="K37" s="101"/>
      <c r="L37" s="97"/>
      <c r="M37" s="35"/>
      <c r="N37" s="12"/>
    </row>
    <row r="38" spans="1:14" ht="15" customHeight="1" x14ac:dyDescent="0.25">
      <c r="A38" s="51" t="s">
        <v>29</v>
      </c>
      <c r="B38" s="121">
        <f>12*20024</f>
        <v>240288</v>
      </c>
      <c r="C38" s="42"/>
      <c r="D38" s="42"/>
      <c r="E38" s="70">
        <f t="shared" si="2"/>
        <v>240288</v>
      </c>
      <c r="F38" s="109">
        <v>200250</v>
      </c>
      <c r="G38" s="21">
        <v>240288</v>
      </c>
      <c r="H38" s="44">
        <f>20024*5</f>
        <v>100120</v>
      </c>
      <c r="I38" s="29"/>
      <c r="M38" s="12"/>
    </row>
    <row r="39" spans="1:14" s="8" customFormat="1" ht="15" customHeight="1" x14ac:dyDescent="0.25">
      <c r="A39" s="48" t="s">
        <v>37</v>
      </c>
      <c r="B39" s="62">
        <f>12*(4100*1.21)</f>
        <v>59532</v>
      </c>
      <c r="C39" s="67"/>
      <c r="D39" s="67"/>
      <c r="E39" s="70">
        <f t="shared" si="2"/>
        <v>59532</v>
      </c>
      <c r="F39" s="109">
        <v>29766</v>
      </c>
      <c r="G39" s="21">
        <v>59532</v>
      </c>
      <c r="H39" s="44">
        <f>5*(4100*1.21)</f>
        <v>24805</v>
      </c>
      <c r="I39" s="75"/>
      <c r="J39" s="7"/>
      <c r="K39"/>
      <c r="L39" s="74"/>
    </row>
    <row r="40" spans="1:14" ht="15" customHeight="1" x14ac:dyDescent="0.25">
      <c r="A40" s="49" t="s">
        <v>32</v>
      </c>
      <c r="B40" s="123">
        <v>30000</v>
      </c>
      <c r="C40" s="69"/>
      <c r="D40" s="69"/>
      <c r="E40" s="70">
        <f t="shared" si="2"/>
        <v>30000</v>
      </c>
      <c r="F40" s="109">
        <v>11026</v>
      </c>
      <c r="G40" s="21">
        <v>15000</v>
      </c>
      <c r="H40" s="44">
        <v>30000</v>
      </c>
      <c r="I40" s="39" t="s">
        <v>33</v>
      </c>
      <c r="J40" s="34"/>
      <c r="L40" s="74"/>
      <c r="M40" s="12"/>
    </row>
    <row r="41" spans="1:14" ht="15" customHeight="1" thickBot="1" x14ac:dyDescent="0.3">
      <c r="A41" s="49" t="s">
        <v>41</v>
      </c>
      <c r="B41" s="124">
        <v>56000</v>
      </c>
      <c r="C41" s="69"/>
      <c r="D41" s="69"/>
      <c r="E41" s="70">
        <f t="shared" si="2"/>
        <v>56000</v>
      </c>
      <c r="F41" s="109">
        <v>55909</v>
      </c>
      <c r="G41" s="21">
        <v>55909</v>
      </c>
      <c r="H41" s="44"/>
      <c r="I41" s="39"/>
      <c r="J41" s="34"/>
      <c r="K41" s="105"/>
      <c r="L41" s="12"/>
      <c r="M41" s="12"/>
    </row>
    <row r="42" spans="1:14" ht="18.75" customHeight="1" thickBot="1" x14ac:dyDescent="0.3">
      <c r="A42" s="53" t="s">
        <v>9</v>
      </c>
      <c r="B42" s="147">
        <f t="shared" ref="B42:H42" si="3">SUM(B25:B41)</f>
        <v>8718428</v>
      </c>
      <c r="C42" s="148">
        <f t="shared" si="3"/>
        <v>-698260</v>
      </c>
      <c r="D42" s="148">
        <f t="shared" si="3"/>
        <v>-211570</v>
      </c>
      <c r="E42" s="147">
        <f t="shared" si="3"/>
        <v>7808598</v>
      </c>
      <c r="F42" s="149">
        <f t="shared" si="3"/>
        <v>5299198.29</v>
      </c>
      <c r="G42" s="147">
        <f t="shared" si="3"/>
        <v>7871428.9199999999</v>
      </c>
      <c r="H42" s="147">
        <f t="shared" si="3"/>
        <v>2878425</v>
      </c>
      <c r="I42" s="52"/>
    </row>
    <row r="43" spans="1:14" ht="15.75" thickBot="1" x14ac:dyDescent="0.3">
      <c r="A43" s="3"/>
      <c r="B43" s="56"/>
      <c r="C43" s="43"/>
      <c r="D43" s="43"/>
      <c r="E43" s="5"/>
      <c r="F43" s="5"/>
      <c r="G43" s="5"/>
      <c r="H43" s="5"/>
      <c r="I43" s="4"/>
    </row>
    <row r="44" spans="1:14" ht="16.149999999999999" customHeight="1" thickBot="1" x14ac:dyDescent="0.3">
      <c r="A44" s="150" t="s">
        <v>10</v>
      </c>
      <c r="B44" s="151">
        <f>B22-B42</f>
        <v>-1601791</v>
      </c>
      <c r="C44" s="152">
        <f>C22-C42</f>
        <v>-563207.44999999995</v>
      </c>
      <c r="D44" s="152">
        <f>D22-D42</f>
        <v>344000</v>
      </c>
      <c r="E44" s="151">
        <f>E22-E42</f>
        <v>-1820998.4500000002</v>
      </c>
      <c r="F44" s="151">
        <f t="shared" ref="F44" si="4">F22-F42</f>
        <v>-29879.290000000037</v>
      </c>
      <c r="G44" s="151">
        <f>G22-G42</f>
        <v>-2112781.92</v>
      </c>
      <c r="H44" s="151">
        <f>H22-H42</f>
        <v>-199330</v>
      </c>
      <c r="I44" s="153"/>
    </row>
    <row r="45" spans="1:14" ht="15.75" thickBot="1" x14ac:dyDescent="0.3">
      <c r="B45" s="57"/>
    </row>
    <row r="46" spans="1:14" ht="24.6" customHeight="1" thickBot="1" x14ac:dyDescent="0.3">
      <c r="A46" s="83" t="s">
        <v>16</v>
      </c>
      <c r="B46" s="84" t="s">
        <v>42</v>
      </c>
      <c r="C46" s="113" t="s">
        <v>43</v>
      </c>
      <c r="D46" s="113" t="s">
        <v>47</v>
      </c>
      <c r="E46" s="143" t="s">
        <v>44</v>
      </c>
      <c r="F46" s="114" t="s">
        <v>48</v>
      </c>
      <c r="G46" s="58" t="s">
        <v>52</v>
      </c>
      <c r="H46" s="125" t="s">
        <v>53</v>
      </c>
      <c r="I46" s="24"/>
    </row>
    <row r="47" spans="1:14" x14ac:dyDescent="0.25">
      <c r="A47" s="79" t="s">
        <v>11</v>
      </c>
      <c r="B47" s="80">
        <f>B22</f>
        <v>7116637</v>
      </c>
      <c r="C47" s="80"/>
      <c r="D47" s="80"/>
      <c r="E47" s="116">
        <f>E22</f>
        <v>5987599.5499999998</v>
      </c>
      <c r="F47" s="119">
        <f>F22</f>
        <v>5269319</v>
      </c>
      <c r="G47" s="133">
        <f>G22</f>
        <v>5758647</v>
      </c>
      <c r="H47" s="127">
        <f>H22</f>
        <v>2679095</v>
      </c>
      <c r="I47" s="24"/>
    </row>
    <row r="48" spans="1:14" ht="15.75" thickBot="1" x14ac:dyDescent="0.3">
      <c r="A48" s="81" t="s">
        <v>9</v>
      </c>
      <c r="B48" s="82">
        <f t="shared" ref="B48" si="5">B42</f>
        <v>8718428</v>
      </c>
      <c r="C48" s="82"/>
      <c r="D48" s="82"/>
      <c r="E48" s="117">
        <f t="shared" ref="E48" si="6">E42</f>
        <v>7808598</v>
      </c>
      <c r="F48" s="120">
        <f>F42</f>
        <v>5299198.29</v>
      </c>
      <c r="G48" s="134">
        <f t="shared" ref="G48:H48" si="7">G42</f>
        <v>7871428.9199999999</v>
      </c>
      <c r="H48" s="128">
        <f t="shared" si="7"/>
        <v>2878425</v>
      </c>
      <c r="L48" s="12"/>
    </row>
    <row r="49" spans="1:11" ht="15.75" thickBot="1" x14ac:dyDescent="0.3">
      <c r="A49" s="13"/>
      <c r="B49" s="85"/>
      <c r="C49" s="85"/>
      <c r="D49" s="86"/>
      <c r="E49" s="72"/>
      <c r="F49" s="72"/>
      <c r="G49" s="72"/>
      <c r="H49" s="72"/>
    </row>
    <row r="50" spans="1:11" ht="15.75" thickBot="1" x14ac:dyDescent="0.3">
      <c r="A50" s="87" t="s">
        <v>12</v>
      </c>
      <c r="B50" s="107">
        <f>B47-B48</f>
        <v>-1601791</v>
      </c>
      <c r="C50" s="89"/>
      <c r="D50" s="89"/>
      <c r="E50" s="88">
        <f>E47-E48</f>
        <v>-1820998.4500000002</v>
      </c>
      <c r="F50" s="107">
        <f>F47-F48</f>
        <v>-29879.290000000037</v>
      </c>
      <c r="G50" s="106">
        <f>G47-G48</f>
        <v>-2112781.92</v>
      </c>
      <c r="H50" s="129">
        <f>H47-H48</f>
        <v>-199330</v>
      </c>
      <c r="K50" s="99"/>
    </row>
    <row r="51" spans="1:11" ht="15.75" thickBot="1" x14ac:dyDescent="0.3">
      <c r="A51" s="90" t="s">
        <v>14</v>
      </c>
      <c r="B51" s="78"/>
      <c r="C51" s="78"/>
      <c r="D51" s="64"/>
      <c r="E51" s="63"/>
      <c r="F51" s="63"/>
      <c r="G51" s="63"/>
      <c r="H51" s="63"/>
      <c r="I51" s="137" t="s">
        <v>49</v>
      </c>
      <c r="K51" s="60"/>
    </row>
    <row r="52" spans="1:11" x14ac:dyDescent="0.25">
      <c r="A52" s="91" t="s">
        <v>59</v>
      </c>
      <c r="B52" s="80">
        <v>2500847</v>
      </c>
      <c r="C52" s="80"/>
      <c r="D52" s="80"/>
      <c r="E52" s="116">
        <v>2500847</v>
      </c>
      <c r="F52" s="80"/>
      <c r="G52" s="135">
        <v>2500847</v>
      </c>
      <c r="H52" s="130">
        <f>G53</f>
        <v>388065.08000000007</v>
      </c>
      <c r="I52" s="46">
        <v>344802</v>
      </c>
      <c r="K52" s="24"/>
    </row>
    <row r="53" spans="1:11" x14ac:dyDescent="0.25">
      <c r="A53" s="92" t="s">
        <v>58</v>
      </c>
      <c r="B53" s="93">
        <f>B52+B50</f>
        <v>899056</v>
      </c>
      <c r="C53" s="93"/>
      <c r="D53" s="93"/>
      <c r="E53" s="118">
        <f>E52+E50</f>
        <v>679848.54999999981</v>
      </c>
      <c r="F53" s="93"/>
      <c r="G53" s="136">
        <f>G52+G50</f>
        <v>388065.08000000007</v>
      </c>
      <c r="H53" s="131">
        <f>H52+H50</f>
        <v>188735.08000000007</v>
      </c>
      <c r="I53" s="46">
        <v>1803492</v>
      </c>
      <c r="K53" s="24"/>
    </row>
    <row r="54" spans="1:11" ht="15.75" thickBot="1" x14ac:dyDescent="0.3">
      <c r="A54" s="103" t="s">
        <v>60</v>
      </c>
      <c r="B54" s="108"/>
      <c r="C54" s="95"/>
      <c r="D54" s="95"/>
      <c r="E54" s="94">
        <v>1000000</v>
      </c>
      <c r="F54" s="108"/>
      <c r="G54" s="104">
        <v>1000000</v>
      </c>
      <c r="H54" s="132">
        <v>1000000</v>
      </c>
      <c r="I54" s="46">
        <v>308146</v>
      </c>
      <c r="K54" s="60"/>
    </row>
    <row r="55" spans="1:11" ht="15.75" thickBot="1" x14ac:dyDescent="0.3">
      <c r="A55" s="138" t="s">
        <v>61</v>
      </c>
      <c r="B55" s="139"/>
      <c r="C55" s="139"/>
      <c r="D55" s="139"/>
      <c r="E55" s="140">
        <f>E53+E54</f>
        <v>1679848.5499999998</v>
      </c>
      <c r="F55" s="139"/>
      <c r="G55" s="141">
        <f>G53+G54</f>
        <v>1388065.08</v>
      </c>
      <c r="H55" s="142">
        <f>H53+H54</f>
        <v>1188735.08</v>
      </c>
      <c r="I55" s="59">
        <f>SUM(I52:I54)</f>
        <v>2456440</v>
      </c>
      <c r="K55" s="24"/>
    </row>
    <row r="56" spans="1:11" x14ac:dyDescent="0.25">
      <c r="I56" s="33"/>
      <c r="K56" s="61"/>
    </row>
    <row r="57" spans="1:11" x14ac:dyDescent="0.25">
      <c r="K57" s="61"/>
    </row>
    <row r="58" spans="1:11" ht="15.75" x14ac:dyDescent="0.25">
      <c r="A58" s="14" t="s">
        <v>55</v>
      </c>
    </row>
  </sheetData>
  <pageMargins left="0.7" right="0.7" top="0.75" bottom="0.75" header="0.3" footer="0.3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2022-11-30T06:11:06Z</dcterms:modified>
</cp:coreProperties>
</file>